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29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D36" i="4" l="1"/>
  <c r="H36" i="4"/>
  <c r="L41" i="4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<sst xmlns="http://schemas.openxmlformats.org/spreadsheetml/2006/main" count="758" uniqueCount="149">
  <si>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</si>
  <si>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</si>
  <si>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</si>
  <si>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</si>
  <si>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</si>
  <si>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</si>
  <si>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</si>
  <si>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</si>
  <si>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</si>
  <si>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</si>
  <si>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</si>
  <si>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</si>
  <si>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</si>
  <si>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</si>
  <si>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</si>
  <si>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</si>
  <si>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</si>
  <si>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</si>
  <si>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</si>
  <si>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</si>
  <si>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</si>
  <si>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</si>
  <si>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</si>
  <si>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</si>
  <si>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</si>
  <si>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</si>
  <si>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</si>
  <si>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</si>
  <si>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</si>
  <si>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</si>
  <si>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</si>
  <si>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</si>
  <si>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</si>
  <si>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</si>
  <si>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</si>
  <si>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</si>
  <si>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</si>
  <si>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</si>
  <si>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</si>
  <si>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</si>
  <si>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</si>
  <si>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</si>
  <si>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</si>
  <si>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</si>
  <si>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</si>
  <si>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</si>
  <si>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</si>
  <si>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</si>
  <si>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</si>
  <si>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</si>
  <si>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</si>
  <si>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</si>
  <si>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</si>
  <si>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</si>
  <si>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</si>
  <si>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</si>
  <si>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</si>
  <si>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</si>
  <si>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</si>
  <si>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</si>
  <si>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</si>
  <si>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</si>
  <si>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</si>
  <si>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</si>
  <si>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</si>
  <si>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</si>
  <si>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</si>
  <si>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</si>
  <si>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</si>
  <si>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</si>
  <si>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</si>
  <si>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</si>
  <si>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</si>
  <si>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</si>
  <si>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</si>
  <si>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</si>
  <si>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</si>
  <si>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</si>
  <si>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</si>
  <si>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</si>
  <si>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</si>
  <si>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</si>
  <si>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</si>
  <si>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</si>
  <si>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</si>
  <si>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</si>
  <si>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</si>
  <si>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</si>
  <si>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</si>
  <si>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</si>
  <si>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</si>
  <si>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</si>
  <si>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</si>
  <si>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</si>
  <si>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</si>
  <si>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</si>
  <si>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</si>
  <si>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</si>
  <si>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</si>
  <si>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</si>
  <si>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</si>
  <si>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</si>
  <si>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</si>
  <si>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</si>
  <si>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</si>
  <si>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</si>
  <si>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</si>
  <si>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</si>
  <si>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</si>
  <si>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</si>
  <si>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</si>
  <si>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</si>
  <si>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</si>
  <si>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</si>
  <si>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</si>
  <si>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</si>
  <si>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</si>
  <si>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</si>
  <si>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</si>
  <si>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</si>
  <si>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</si>
  <si>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</si>
  <si>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</si>
  <si>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</si>
  <si>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</si>
  <si>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</si>
  <si>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</si>
  <si>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</si>
  <si>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</si>
  <si>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</si>
  <si>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</si>
  <si>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</si>
  <si>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</si>
  <si>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</si>
  <si>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</si>
  <si>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</si>
  <si>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</si>
  <si>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</si>
  <si>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</si>
  <si>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</si>
  <si>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</si>
  <si>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</si>
  <si>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</si>
  <si>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</si>
  <si>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</si>
  <si>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</si>
  <si>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- 29.06.23г.)</t>
  </si>
  <si>
    <t>Данные по выданным договорам гарантии в рамках  
первого направления ГП ДКБ 2025
 (отчет за период с 10.05.23г. - 29.06.23г.)</t>
  </si>
  <si>
    <t>Данные по субьектности  с 10.05.2023г. по 29.06.2023г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</si>
</sst>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14147</v>
      </c>
      <c r="K3" s="87">
        <f>'ИТОГО 20-21-22-23гг. '!P3</f>
        <v>86270031462.399994</v>
      </c>
      <c r="L3" s="199">
        <f>'ИТОГО 20-21-22-23гг. '!Q3</f>
        <v>73282445785.190002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5.9447232628825897E-2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15282</v>
      </c>
      <c r="K5" s="87">
        <f>'ИТОГО 20-21-22-23гг. '!P5</f>
        <v>93912793741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1.9500065436461197E-2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1501</v>
      </c>
      <c r="K7" s="87">
        <f>'ИТОГО 20-21-22-23гг. '!P7</f>
        <v>19915582226.459999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4.3304463690872749E-2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5244938783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135</v>
      </c>
      <c r="K11" s="87">
        <f>'ИТОГО 20-21-22-23гг. '!P11</f>
        <v>1612434900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6.6666666666666666E-2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453</v>
      </c>
      <c r="K14" s="87">
        <f>'ИТОГО 20-21-22-23гг. '!P14</f>
        <v>6317057800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4457968</v>
      </c>
      <c r="K15" s="207">
        <f>SUM(K3:K14)</f>
        <v>257558109023.85999</v>
      </c>
      <c r="L15" s="208">
        <f>SUM(L3:L14)</f>
        <v>193644604255.04004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3.4028956690581897E-4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L14" sqref="L14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397</v>
      </c>
      <c r="M3" s="13">
        <v>4500003593</v>
      </c>
      <c r="N3" s="13">
        <v>3825003054</v>
      </c>
      <c r="O3" s="13">
        <f>N3*20%</f>
        <v>765000610.80000007</v>
      </c>
      <c r="P3" s="13">
        <f>F3-N3</f>
        <v>-75003054</v>
      </c>
      <c r="Q3" s="13">
        <f>P3*20%</f>
        <v>-15000610.800000001</v>
      </c>
      <c r="R3" s="13">
        <f t="shared" ref="R3:R8" si="0">N3/M3</f>
        <v>0.84999999998888887</v>
      </c>
      <c r="S3" s="18">
        <v>1</v>
      </c>
      <c r="T3" s="1" t="s">
        <v>44</v>
      </c>
      <c r="U3" s="18">
        <v>95</v>
      </c>
      <c r="V3" s="15">
        <v>1062848793</v>
      </c>
      <c r="W3" s="15">
        <v>864535369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2594</v>
      </c>
      <c r="M4" s="13">
        <v>18121468000</v>
      </c>
      <c r="N4" s="13">
        <v>15403247800</v>
      </c>
      <c r="O4" s="13">
        <f>N4*20%</f>
        <v>3080649560</v>
      </c>
      <c r="P4" s="13">
        <f t="shared" ref="P4:P9" si="2">F4-N4</f>
        <v>7096752200</v>
      </c>
      <c r="Q4" s="13">
        <f t="shared" ref="Q4:Q10" si="3">P4*20%</f>
        <v>1419350440</v>
      </c>
      <c r="R4" s="13">
        <f t="shared" si="0"/>
        <v>0.85</v>
      </c>
      <c r="S4" s="18">
        <v>2</v>
      </c>
      <c r="T4" s="1" t="s">
        <v>19</v>
      </c>
      <c r="U4" s="18">
        <v>284</v>
      </c>
      <c r="V4" s="15">
        <v>2403628500</v>
      </c>
      <c r="W4" s="2">
        <v>2043084225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215</v>
      </c>
      <c r="M5" s="13">
        <v>2151440000</v>
      </c>
      <c r="N5" s="13">
        <v>1768604500</v>
      </c>
      <c r="O5" s="13">
        <f>N5*20%</f>
        <v>353720900</v>
      </c>
      <c r="P5" s="13">
        <f t="shared" si="2"/>
        <v>5731395500</v>
      </c>
      <c r="Q5" s="13">
        <f t="shared" si="3"/>
        <v>1146279100</v>
      </c>
      <c r="R5" s="13">
        <f>N5/M5</f>
        <v>0.82205615773621388</v>
      </c>
      <c r="S5" s="18">
        <v>3</v>
      </c>
      <c r="T5" s="1" t="s">
        <v>20</v>
      </c>
      <c r="U5" s="18">
        <v>68</v>
      </c>
      <c r="V5" s="15">
        <v>706395000</v>
      </c>
      <c r="W5" s="15">
        <v>600435750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208</v>
      </c>
      <c r="V6" s="2">
        <v>2051984000</v>
      </c>
      <c r="W6" s="2">
        <v>1744186400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92</v>
      </c>
      <c r="M7" s="13">
        <v>1329535300</v>
      </c>
      <c r="N7" s="13">
        <v>1130105005</v>
      </c>
      <c r="O7" s="13">
        <f>N7*20%</f>
        <v>226021001</v>
      </c>
      <c r="P7" s="13">
        <f t="shared" si="2"/>
        <v>369894995</v>
      </c>
      <c r="Q7" s="13">
        <f t="shared" si="3"/>
        <v>73978999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10</v>
      </c>
      <c r="M8" s="13">
        <v>165000000</v>
      </c>
      <c r="N8" s="13">
        <v>125597895</v>
      </c>
      <c r="O8" s="13">
        <f>N8*20%</f>
        <v>25119579</v>
      </c>
      <c r="P8" s="13">
        <f t="shared" si="2"/>
        <v>624402105</v>
      </c>
      <c r="Q8" s="13">
        <f t="shared" si="3"/>
        <v>124880421</v>
      </c>
      <c r="R8" s="13">
        <f t="shared" si="0"/>
        <v>0.76119936363636365</v>
      </c>
      <c r="S8" s="18">
        <v>6</v>
      </c>
      <c r="T8" s="1" t="s">
        <v>23</v>
      </c>
      <c r="U8" s="18">
        <v>341</v>
      </c>
      <c r="V8" s="2">
        <v>2303958000</v>
      </c>
      <c r="W8" s="2">
        <v>1958364300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448</v>
      </c>
      <c r="M9" s="13">
        <v>6232057800</v>
      </c>
      <c r="N9" s="13">
        <v>5297249130</v>
      </c>
      <c r="O9" s="13">
        <f>N9*20%</f>
        <v>1059449826</v>
      </c>
      <c r="P9" s="13">
        <f t="shared" si="2"/>
        <v>5952750870</v>
      </c>
      <c r="Q9" s="13">
        <f t="shared" si="3"/>
        <v>1190550174</v>
      </c>
      <c r="R9" s="13">
        <f t="shared" ref="R9:R10" si="4">N9/M9</f>
        <v>0.85</v>
      </c>
      <c r="S9" s="18">
        <v>7</v>
      </c>
      <c r="T9" s="1" t="s">
        <v>24</v>
      </c>
      <c r="U9" s="18">
        <v>171</v>
      </c>
      <c r="V9" s="2">
        <v>1500444000</v>
      </c>
      <c r="W9" s="2">
        <v>1275377400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3756</v>
      </c>
      <c r="M10" s="109">
        <f>SUM(M3:M9)</f>
        <v>32499504693</v>
      </c>
      <c r="N10" s="109">
        <f>SUM(N3:N9)</f>
        <v>27549807384</v>
      </c>
      <c r="O10" s="109">
        <f>SUM(O3:O9)</f>
        <v>5509961476.8000002</v>
      </c>
      <c r="P10" s="109">
        <f>F10-N10</f>
        <v>20825192616</v>
      </c>
      <c r="Q10" s="109">
        <f t="shared" si="3"/>
        <v>4165038523.2000003</v>
      </c>
      <c r="R10" s="13">
        <f t="shared" si="4"/>
        <v>0.84769930016606976</v>
      </c>
      <c r="S10" s="18">
        <v>8</v>
      </c>
      <c r="T10" s="1" t="s">
        <v>25</v>
      </c>
      <c r="U10" s="18">
        <v>215</v>
      </c>
      <c r="V10" s="2">
        <v>2041761000</v>
      </c>
      <c r="W10" s="2">
        <v>1724782850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232</v>
      </c>
      <c r="V12" s="2">
        <v>1437506000</v>
      </c>
      <c r="W12" s="2">
        <v>1221880100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359</v>
      </c>
      <c r="V13" s="2">
        <v>3144264000</v>
      </c>
      <c r="W13" s="2">
        <v>2672624400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76</v>
      </c>
      <c r="V15" s="2">
        <v>684376000</v>
      </c>
      <c r="W15" s="2">
        <v>581719600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114</v>
      </c>
      <c r="V16" s="2">
        <v>888100000</v>
      </c>
      <c r="W16" s="2">
        <v>754885000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26</v>
      </c>
      <c r="V17" s="36">
        <v>278611000</v>
      </c>
      <c r="W17" s="36">
        <v>236819350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66</v>
      </c>
      <c r="V18" s="36">
        <v>560910000</v>
      </c>
      <c r="W18" s="36">
        <v>476773500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O19" s="31" t="s">
        <v>83</v>
      </c>
      <c r="S19" s="12">
        <v>17</v>
      </c>
      <c r="T19" s="3" t="s">
        <v>114</v>
      </c>
      <c r="U19" s="12">
        <v>95</v>
      </c>
      <c r="V19" s="36">
        <v>918543000</v>
      </c>
      <c r="W19" s="36">
        <v>780761550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437</v>
      </c>
      <c r="V20" s="36">
        <v>3915689000</v>
      </c>
      <c r="W20" s="36">
        <v>3314960650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316</v>
      </c>
      <c r="V21" s="2">
        <v>3058187000</v>
      </c>
      <c r="W21" s="2">
        <v>2599458950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267</v>
      </c>
      <c r="V22" s="2">
        <v>1850108000</v>
      </c>
      <c r="W22" s="2">
        <v>1560795300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3756</v>
      </c>
      <c r="V23" s="113">
        <f>SUM(V3:V22)</f>
        <v>32499504693</v>
      </c>
      <c r="W23" s="113">
        <f>SUM(W3:W22)</f>
        <v>27549807384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  <c r="N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3" zoomScale="90" zoomScaleNormal="80" zoomScaleSheetLayoutView="90" workbookViewId="0">
      <selection activeCell="J43" sqref="J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397</v>
      </c>
      <c r="M3" s="239">
        <v>4500003593</v>
      </c>
      <c r="N3" s="239">
        <v>3825003054</v>
      </c>
      <c r="O3" s="187">
        <f>C3+F3+I3+L3</f>
        <v>14147</v>
      </c>
      <c r="P3" s="87">
        <f>D3+G3+J3+M3</f>
        <v>86270031462.399994</v>
      </c>
      <c r="Q3" s="88">
        <f>E3+H3+K3+N3</f>
        <v>73282445785.190002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2594</v>
      </c>
      <c r="M5" s="239">
        <v>18121468000</v>
      </c>
      <c r="N5" s="239">
        <v>15403247800</v>
      </c>
      <c r="O5" s="187">
        <f t="shared" si="0"/>
        <v>15282</v>
      </c>
      <c r="P5" s="87">
        <f t="shared" si="1"/>
        <v>93912793741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215</v>
      </c>
      <c r="M7" s="239">
        <v>2151440000</v>
      </c>
      <c r="N7" s="239">
        <v>1768604500</v>
      </c>
      <c r="O7" s="187">
        <f t="shared" si="0"/>
        <v>1501</v>
      </c>
      <c r="P7" s="87">
        <f t="shared" si="1"/>
        <v>19915582226.459999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92</v>
      </c>
      <c r="M9" s="239">
        <v>1329535300</v>
      </c>
      <c r="N9" s="239">
        <v>1130105005</v>
      </c>
      <c r="O9" s="187">
        <v>4420000</v>
      </c>
      <c r="P9" s="87">
        <f t="shared" si="1"/>
        <v>5244938783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10</v>
      </c>
      <c r="M11" s="239">
        <v>165000000</v>
      </c>
      <c r="N11" s="239">
        <v>125597895</v>
      </c>
      <c r="O11" s="187">
        <f t="shared" si="0"/>
        <v>135</v>
      </c>
      <c r="P11" s="87">
        <f t="shared" si="1"/>
        <v>1612434900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448</v>
      </c>
      <c r="M14" s="239">
        <v>6232057800</v>
      </c>
      <c r="N14" s="239">
        <v>5297249130</v>
      </c>
      <c r="O14" s="187">
        <f t="shared" si="0"/>
        <v>453</v>
      </c>
      <c r="P14" s="87">
        <f t="shared" si="1"/>
        <v>6317057800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3756</v>
      </c>
      <c r="M15" s="115">
        <f t="shared" si="5"/>
        <v>32499504693</v>
      </c>
      <c r="N15" s="115">
        <f>SUM(N3:N14)</f>
        <v>27549807384</v>
      </c>
      <c r="O15" s="188">
        <f>SUM(O3:O14)</f>
        <v>4457968</v>
      </c>
      <c r="P15" s="117">
        <f t="shared" ref="P15:Q15" si="6">SUM(P3:P14)</f>
        <v>257558109023.85999</v>
      </c>
      <c r="Q15" s="118">
        <f t="shared" si="6"/>
        <v>193644604255.04004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95</v>
      </c>
      <c r="M20" s="240">
        <v>1062848793</v>
      </c>
      <c r="N20" s="240">
        <v>864535369</v>
      </c>
      <c r="O20" s="189">
        <f>C20+F20+I20+L20</f>
        <v>1064</v>
      </c>
      <c r="P20" s="90">
        <f>D20+G20+J20+M20</f>
        <v>9329927983</v>
      </c>
      <c r="Q20" s="91">
        <f>E20+H20+K20+N20</f>
        <v>7816315602.8500004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284</v>
      </c>
      <c r="M21" s="241">
        <v>2403628500</v>
      </c>
      <c r="N21" s="241">
        <v>2043084225</v>
      </c>
      <c r="O21" s="189">
        <f t="shared" ref="O21:O39" si="8">C21+F21+I21+L21</f>
        <v>4037</v>
      </c>
      <c r="P21" s="90">
        <f t="shared" ref="P21:P39" si="9">D21+G21+J21+M21</f>
        <v>25916276350</v>
      </c>
      <c r="Q21" s="91">
        <f t="shared" ref="Q21:Q39" si="10">E21+H21+K21+N21</f>
        <v>21716763655.199997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68</v>
      </c>
      <c r="M22" s="241">
        <v>706395000</v>
      </c>
      <c r="N22" s="241">
        <v>600435750</v>
      </c>
      <c r="O22" s="189">
        <f t="shared" si="8"/>
        <v>1629</v>
      </c>
      <c r="P22" s="90">
        <f t="shared" si="9"/>
        <v>10684765985</v>
      </c>
      <c r="Q22" s="91">
        <f t="shared" si="10"/>
        <v>9062690496.4599991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208</v>
      </c>
      <c r="M23" s="241">
        <v>2051984000</v>
      </c>
      <c r="N23" s="241">
        <v>1744186400</v>
      </c>
      <c r="O23" s="189">
        <f t="shared" si="8"/>
        <v>1964</v>
      </c>
      <c r="P23" s="90">
        <f t="shared" si="9"/>
        <v>15100665824</v>
      </c>
      <c r="Q23" s="91">
        <f t="shared" si="10"/>
        <v>12782659761.889999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341</v>
      </c>
      <c r="M25" s="241">
        <v>2303958000</v>
      </c>
      <c r="N25" s="241">
        <v>1958364300</v>
      </c>
      <c r="O25" s="189">
        <f t="shared" si="8"/>
        <v>3231</v>
      </c>
      <c r="P25" s="90">
        <f t="shared" si="9"/>
        <v>18834295377</v>
      </c>
      <c r="Q25" s="91">
        <f t="shared" si="10"/>
        <v>15944046045.450001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171</v>
      </c>
      <c r="M26" s="241">
        <v>1500444000</v>
      </c>
      <c r="N26" s="241">
        <v>1275377400</v>
      </c>
      <c r="O26" s="189">
        <f t="shared" si="8"/>
        <v>1955</v>
      </c>
      <c r="P26" s="90">
        <f t="shared" si="9"/>
        <v>11955672785</v>
      </c>
      <c r="Q26" s="91">
        <f t="shared" si="10"/>
        <v>10094868149.700001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215</v>
      </c>
      <c r="M27" s="241">
        <v>2041761000</v>
      </c>
      <c r="N27" s="241">
        <v>1724782850</v>
      </c>
      <c r="O27" s="189">
        <f t="shared" si="8"/>
        <v>2206</v>
      </c>
      <c r="P27" s="90">
        <f t="shared" si="9"/>
        <v>15135858590</v>
      </c>
      <c r="Q27" s="91">
        <f t="shared" si="10"/>
        <v>12767931938.459999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232</v>
      </c>
      <c r="M29" s="241">
        <v>1437506000</v>
      </c>
      <c r="N29" s="241">
        <v>1221880100</v>
      </c>
      <c r="O29" s="189">
        <f t="shared" si="8"/>
        <v>2836</v>
      </c>
      <c r="P29" s="90">
        <f t="shared" si="9"/>
        <v>15368999350</v>
      </c>
      <c r="Q29" s="91">
        <f t="shared" si="10"/>
        <v>12965844359.970001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359</v>
      </c>
      <c r="M30" s="241">
        <v>3144264000</v>
      </c>
      <c r="N30" s="241">
        <v>2672624400</v>
      </c>
      <c r="O30" s="189">
        <f t="shared" si="8"/>
        <v>2699</v>
      </c>
      <c r="P30" s="90">
        <f t="shared" si="9"/>
        <v>21509513617</v>
      </c>
      <c r="Q30" s="91">
        <f t="shared" si="10"/>
        <v>18177184091.850002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76</v>
      </c>
      <c r="M32" s="241">
        <v>684376000</v>
      </c>
      <c r="N32" s="241">
        <v>581719600</v>
      </c>
      <c r="O32" s="189">
        <f t="shared" si="8"/>
        <v>877</v>
      </c>
      <c r="P32" s="90">
        <f t="shared" si="9"/>
        <v>6759947111</v>
      </c>
      <c r="Q32" s="91">
        <f t="shared" si="10"/>
        <v>5704860133.0499992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114</v>
      </c>
      <c r="M33" s="241">
        <v>888100000</v>
      </c>
      <c r="N33" s="241">
        <v>754885000</v>
      </c>
      <c r="O33" s="189">
        <f t="shared" si="8"/>
        <v>2369</v>
      </c>
      <c r="P33" s="90">
        <f t="shared" si="9"/>
        <v>12194080713.549999</v>
      </c>
      <c r="Q33" s="91">
        <f t="shared" si="10"/>
        <v>10345708801.389999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26</v>
      </c>
      <c r="M34" s="241">
        <v>278611000</v>
      </c>
      <c r="N34" s="241">
        <v>236819350</v>
      </c>
      <c r="O34" s="189">
        <f t="shared" si="8"/>
        <v>2455</v>
      </c>
      <c r="P34" s="90">
        <f t="shared" si="9"/>
        <v>13689769881</v>
      </c>
      <c r="Q34" s="91">
        <f t="shared" si="10"/>
        <v>11635516668.75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66</v>
      </c>
      <c r="M35" s="241">
        <v>560910000</v>
      </c>
      <c r="N35" s="241">
        <v>476773500</v>
      </c>
      <c r="O35" s="189">
        <f t="shared" si="8"/>
        <v>2427</v>
      </c>
      <c r="P35" s="90">
        <f t="shared" si="9"/>
        <v>14966784521</v>
      </c>
      <c r="Q35" s="91">
        <f t="shared" si="10"/>
        <v>12696436826.860001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95</v>
      </c>
      <c r="M36" s="242">
        <v>918543000</v>
      </c>
      <c r="N36" s="242">
        <v>780761550</v>
      </c>
      <c r="O36" s="189">
        <f t="shared" si="8"/>
        <v>2545</v>
      </c>
      <c r="P36" s="90">
        <f t="shared" si="9"/>
        <v>19564730534.849998</v>
      </c>
      <c r="Q36" s="91">
        <f t="shared" si="10"/>
        <v>16477370398.299999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437</v>
      </c>
      <c r="M37" s="242">
        <v>3915689000</v>
      </c>
      <c r="N37" s="242">
        <v>3314960650</v>
      </c>
      <c r="O37" s="189">
        <f t="shared" si="8"/>
        <v>672</v>
      </c>
      <c r="P37" s="90">
        <f t="shared" si="9"/>
        <v>6674428178</v>
      </c>
      <c r="Q37" s="91">
        <f t="shared" si="10"/>
        <v>5555508105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316</v>
      </c>
      <c r="M38" s="242">
        <v>3058187000</v>
      </c>
      <c r="N38" s="242">
        <v>2599458950</v>
      </c>
      <c r="O38" s="189">
        <f t="shared" si="8"/>
        <v>432</v>
      </c>
      <c r="P38" s="90">
        <f t="shared" si="9"/>
        <v>4109065980</v>
      </c>
      <c r="Q38" s="91">
        <f t="shared" si="10"/>
        <v>3492706083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267</v>
      </c>
      <c r="M39" s="242">
        <v>1850108000</v>
      </c>
      <c r="N39" s="242">
        <v>1560795300</v>
      </c>
      <c r="O39" s="189">
        <f t="shared" si="8"/>
        <v>315</v>
      </c>
      <c r="P39" s="90">
        <f t="shared" si="9"/>
        <v>2300435000</v>
      </c>
      <c r="Q39" s="91">
        <f t="shared" si="10"/>
        <v>1943573250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3756</v>
      </c>
      <c r="M40" s="115">
        <f t="shared" si="12"/>
        <v>32499504693</v>
      </c>
      <c r="N40" s="115">
        <f t="shared" si="12"/>
        <v>27549807384</v>
      </c>
      <c r="O40" s="190">
        <f t="shared" si="12"/>
        <v>38580</v>
      </c>
      <c r="P40" s="190">
        <f t="shared" si="12"/>
        <v>257730711219.85999</v>
      </c>
      <c r="Q40" s="190">
        <f t="shared" si="12"/>
        <v>217524467689.03992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B33" sqref="B33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1482</v>
      </c>
      <c r="D34" s="50">
        <f t="shared" ref="D34:D41" si="18">C34/O34</f>
        <v>0.57131842713955283</v>
      </c>
      <c r="E34" s="43">
        <v>13362485000</v>
      </c>
      <c r="F34" s="44">
        <v>11358112250</v>
      </c>
      <c r="G34" s="42">
        <v>1112</v>
      </c>
      <c r="H34" s="50">
        <f t="shared" ref="H34:H41" si="19">G34/O34</f>
        <v>0.42868157286044717</v>
      </c>
      <c r="I34" s="43">
        <v>4758983000</v>
      </c>
      <c r="J34" s="44">
        <v>4045135550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2594</v>
      </c>
      <c r="P34" s="52">
        <f t="shared" ref="P34:P36" si="22">E34+I34+K34</f>
        <v>18121468000</v>
      </c>
      <c r="Q34" s="161">
        <f t="shared" ref="Q34:Q36" si="23">F34+J34+N34</f>
        <v>15403247800</v>
      </c>
    </row>
    <row r="35" spans="1:17" x14ac:dyDescent="0.25">
      <c r="A35" s="53">
        <v>2</v>
      </c>
      <c r="B35" s="54" t="s">
        <v>8</v>
      </c>
      <c r="C35" s="42">
        <v>288</v>
      </c>
      <c r="D35" s="50">
        <f t="shared" si="18"/>
        <v>0.72544080604534</v>
      </c>
      <c r="E35" s="43">
        <v>4089343593</v>
      </c>
      <c r="F35" s="44">
        <v>3475942054</v>
      </c>
      <c r="G35" s="42">
        <v>109</v>
      </c>
      <c r="H35" s="50">
        <f t="shared" si="19"/>
        <v>0.27455919395465994</v>
      </c>
      <c r="I35" s="43">
        <v>410660000</v>
      </c>
      <c r="J35" s="44">
        <v>349061000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397</v>
      </c>
      <c r="P35" s="52">
        <f t="shared" si="22"/>
        <v>4500003593</v>
      </c>
      <c r="Q35" s="161">
        <f t="shared" si="23"/>
        <v>3825003054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116</v>
      </c>
      <c r="D37" s="50">
        <f t="shared" si="18"/>
        <v>0.53953488372093028</v>
      </c>
      <c r="E37" s="43">
        <v>1947900000</v>
      </c>
      <c r="F37" s="44">
        <v>1595595500</v>
      </c>
      <c r="G37" s="42">
        <v>99</v>
      </c>
      <c r="H37" s="50">
        <f t="shared" si="19"/>
        <v>0.46046511627906977</v>
      </c>
      <c r="I37" s="43">
        <v>203540000</v>
      </c>
      <c r="J37" s="43">
        <v>173009000</v>
      </c>
      <c r="K37" s="45"/>
      <c r="L37" s="51">
        <f>K37/O37</f>
        <v>0</v>
      </c>
      <c r="M37" s="46"/>
      <c r="N37" s="47"/>
      <c r="O37" s="55">
        <f t="shared" si="21"/>
        <v>215</v>
      </c>
      <c r="P37" s="52">
        <f>E37+I37+M37</f>
        <v>2151440000</v>
      </c>
      <c r="Q37" s="161">
        <f>F37+J37+N37</f>
        <v>1768604500</v>
      </c>
    </row>
    <row r="38" spans="1:17" x14ac:dyDescent="0.25">
      <c r="A38" s="53">
        <v>5</v>
      </c>
      <c r="B38" s="54" t="s">
        <v>9</v>
      </c>
      <c r="C38" s="42">
        <v>9</v>
      </c>
      <c r="D38" s="50">
        <f t="shared" si="18"/>
        <v>0.9</v>
      </c>
      <c r="E38" s="43">
        <v>160000000</v>
      </c>
      <c r="F38" s="44">
        <v>121347895</v>
      </c>
      <c r="G38" s="42">
        <v>1</v>
      </c>
      <c r="H38" s="50">
        <f t="shared" si="19"/>
        <v>0.1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10</v>
      </c>
      <c r="P38" s="52">
        <f>E38+I38+M38</f>
        <v>165000000</v>
      </c>
      <c r="Q38" s="161">
        <f t="shared" ref="Q38:Q41" si="25">F38+J38+N38</f>
        <v>125597895</v>
      </c>
    </row>
    <row r="39" spans="1:17" x14ac:dyDescent="0.25">
      <c r="A39" s="53">
        <v>6</v>
      </c>
      <c r="B39" s="54" t="s">
        <v>7</v>
      </c>
      <c r="C39" s="42">
        <v>84</v>
      </c>
      <c r="D39" s="50">
        <f t="shared" si="18"/>
        <v>0.91304347826086951</v>
      </c>
      <c r="E39" s="43">
        <v>1294635300</v>
      </c>
      <c r="F39" s="44">
        <v>1100440005</v>
      </c>
      <c r="G39" s="42">
        <v>8</v>
      </c>
      <c r="H39" s="50">
        <f t="shared" si="19"/>
        <v>8.6956521739130432E-2</v>
      </c>
      <c r="I39" s="43">
        <v>34900000</v>
      </c>
      <c r="J39" s="44">
        <v>29665000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92</v>
      </c>
      <c r="P39" s="52">
        <f>E39+I39+K39</f>
        <v>1329535300</v>
      </c>
      <c r="Q39" s="161">
        <f t="shared" si="25"/>
        <v>1130105005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357</v>
      </c>
      <c r="D41" s="73">
        <f t="shared" si="18"/>
        <v>0.796875</v>
      </c>
      <c r="E41" s="74">
        <v>5817600000</v>
      </c>
      <c r="F41" s="75">
        <v>4944960000</v>
      </c>
      <c r="G41" s="72">
        <v>91</v>
      </c>
      <c r="H41" s="73">
        <f t="shared" si="19"/>
        <v>0.203125</v>
      </c>
      <c r="I41" s="74">
        <v>414457800</v>
      </c>
      <c r="J41" s="75">
        <v>352289130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448</v>
      </c>
      <c r="P41" s="81">
        <f>E41+I41+K41</f>
        <v>6232057800</v>
      </c>
      <c r="Q41" s="162">
        <f t="shared" si="25"/>
        <v>5297249130</v>
      </c>
    </row>
    <row r="42" spans="1:17" ht="15.75" thickBot="1" x14ac:dyDescent="0.3">
      <c r="A42" s="252" t="s">
        <v>18</v>
      </c>
      <c r="B42" s="253"/>
      <c r="C42" s="237">
        <f>SUM(C34:C41)</f>
        <v>2336</v>
      </c>
      <c r="D42" s="127">
        <f>C42/O42</f>
        <v>0.62193823216187438</v>
      </c>
      <c r="E42" s="128">
        <f>SUM(E34:E41)</f>
        <v>26671963893</v>
      </c>
      <c r="F42" s="129">
        <f>SUM(F34:F41)</f>
        <v>22596397704</v>
      </c>
      <c r="G42" s="237">
        <f>SUM(G34:G41)</f>
        <v>1420</v>
      </c>
      <c r="H42" s="127">
        <f>G42/O42</f>
        <v>0.37806176783812567</v>
      </c>
      <c r="I42" s="130">
        <f>SUM(I34:I41)</f>
        <v>5827540800</v>
      </c>
      <c r="J42" s="131">
        <f>SUM(J34:J41)</f>
        <v>4953409680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3756</v>
      </c>
      <c r="P42" s="83">
        <f>E42+I42+M42</f>
        <v>32499504693</v>
      </c>
      <c r="Q42" s="163">
        <f>F42+J42+N42</f>
        <v>27549807384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P31" sqref="P31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115</v>
      </c>
      <c r="Q4" s="13">
        <v>821406000</v>
      </c>
      <c r="R4" s="13">
        <v>698195100</v>
      </c>
      <c r="S4" s="152"/>
      <c r="T4" s="12">
        <f>D4+J4+P4</f>
        <v>945</v>
      </c>
      <c r="U4" s="13">
        <f>E4+K4+Q4</f>
        <v>4738397677</v>
      </c>
      <c r="V4" s="13">
        <f>F4+L4+R4</f>
        <v>4027638025.5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420</v>
      </c>
      <c r="Q5" s="13">
        <v>3592267000</v>
      </c>
      <c r="R5" s="13">
        <v>3050571345</v>
      </c>
      <c r="S5" s="152"/>
      <c r="T5" s="12">
        <f t="shared" ref="T5:T10" si="0">D5+J5+P5</f>
        <v>1437</v>
      </c>
      <c r="U5" s="13">
        <f>E5+K5+Q5</f>
        <v>9432873332.4599991</v>
      </c>
      <c r="V5" s="13">
        <f>F5+L5+R5</f>
        <v>8002043986.289999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152</v>
      </c>
      <c r="Q6" s="13">
        <v>1359901000</v>
      </c>
      <c r="R6" s="13">
        <v>1155915850</v>
      </c>
      <c r="S6" s="152"/>
      <c r="T6" s="12">
        <f t="shared" si="0"/>
        <v>712</v>
      </c>
      <c r="U6" s="13">
        <f t="shared" ref="U6:U10" si="1">E6+K6+Q6</f>
        <v>6046421238</v>
      </c>
      <c r="V6" s="13">
        <f t="shared" ref="V6:V10" si="2">F6+L6+R6</f>
        <v>5123893652.0500002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1367</v>
      </c>
      <c r="Q7" s="13">
        <v>9058126693</v>
      </c>
      <c r="R7" s="13">
        <v>7670500189</v>
      </c>
      <c r="S7" s="152"/>
      <c r="T7" s="12">
        <f t="shared" si="0"/>
        <v>11127</v>
      </c>
      <c r="U7" s="13">
        <f t="shared" si="1"/>
        <v>54329142826.399994</v>
      </c>
      <c r="V7" s="13">
        <f t="shared" si="2"/>
        <v>46094067457.999969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530</v>
      </c>
      <c r="Q8" s="13">
        <v>6358230300</v>
      </c>
      <c r="R8" s="13">
        <v>5387032255</v>
      </c>
      <c r="S8" s="152"/>
      <c r="T8" s="12">
        <f t="shared" si="0"/>
        <v>1839</v>
      </c>
      <c r="U8" s="13">
        <f t="shared" si="1"/>
        <v>18258090902</v>
      </c>
      <c r="V8" s="13">
        <f t="shared" si="2"/>
        <v>15462677504.150002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174</v>
      </c>
      <c r="Q9" s="13">
        <v>2018327000</v>
      </c>
      <c r="R9" s="13">
        <v>1694407950</v>
      </c>
      <c r="S9" s="152"/>
      <c r="T9" s="12">
        <f t="shared" si="0"/>
        <v>683</v>
      </c>
      <c r="U9" s="13">
        <f t="shared" si="1"/>
        <v>5155302123</v>
      </c>
      <c r="V9" s="13">
        <f t="shared" si="2"/>
        <v>4355702052.5299997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560</v>
      </c>
      <c r="U11" s="13">
        <f t="shared" ref="U11:U20" si="4">E11+K11+Q12</f>
        <v>4740714043</v>
      </c>
      <c r="V11" s="13">
        <f t="shared" ref="V11:V20" si="5">F11+L11+R12</f>
        <v>4013146402.23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153</v>
      </c>
      <c r="Q12" s="13">
        <v>1568811000</v>
      </c>
      <c r="R12" s="13">
        <v>1329114350</v>
      </c>
      <c r="S12" s="152"/>
      <c r="T12" s="12">
        <f t="shared" si="3"/>
        <v>318</v>
      </c>
      <c r="U12" s="13">
        <f t="shared" si="4"/>
        <v>2155303393</v>
      </c>
      <c r="V12" s="13">
        <f t="shared" si="5"/>
        <v>1832007884.8499999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72</v>
      </c>
      <c r="Q13" s="13">
        <v>784338000</v>
      </c>
      <c r="R13" s="13">
        <v>666687300</v>
      </c>
      <c r="S13" s="152"/>
      <c r="T13" s="12">
        <f t="shared" si="3"/>
        <v>660</v>
      </c>
      <c r="U13" s="13">
        <f t="shared" si="4"/>
        <v>5849962494</v>
      </c>
      <c r="V13" s="13">
        <f t="shared" si="5"/>
        <v>4950925414.29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166</v>
      </c>
      <c r="Q14" s="13">
        <v>1812342700</v>
      </c>
      <c r="R14" s="13">
        <v>1540491295</v>
      </c>
      <c r="S14" s="152"/>
      <c r="T14" s="12">
        <f t="shared" si="3"/>
        <v>214</v>
      </c>
      <c r="U14" s="13">
        <f t="shared" si="4"/>
        <v>1870451742</v>
      </c>
      <c r="V14" s="13">
        <f t="shared" si="5"/>
        <v>1588158980.7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77</v>
      </c>
      <c r="Q15" s="13">
        <v>807997000</v>
      </c>
      <c r="R15" s="13">
        <v>686797450</v>
      </c>
      <c r="S15" s="152"/>
      <c r="T15" s="12">
        <f t="shared" si="3"/>
        <v>152</v>
      </c>
      <c r="U15" s="13">
        <f t="shared" si="4"/>
        <v>1464491132</v>
      </c>
      <c r="V15" s="13">
        <f t="shared" si="5"/>
        <v>1230947862.3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42</v>
      </c>
      <c r="Q16" s="13">
        <v>459478000</v>
      </c>
      <c r="R16" s="13">
        <v>390556300</v>
      </c>
      <c r="S16" s="152"/>
      <c r="T16" s="12">
        <f t="shared" si="3"/>
        <v>109</v>
      </c>
      <c r="U16" s="13">
        <f t="shared" si="4"/>
        <v>951668268</v>
      </c>
      <c r="V16" s="13">
        <f t="shared" si="5"/>
        <v>808918027.79999995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46</v>
      </c>
      <c r="Q17" s="13">
        <v>551782000</v>
      </c>
      <c r="R17" s="13">
        <v>469014700</v>
      </c>
      <c r="S17" s="152"/>
      <c r="T17" s="12">
        <f>D17+J17+P18</f>
        <v>2036</v>
      </c>
      <c r="U17" s="13">
        <f t="shared" si="4"/>
        <v>11786016985</v>
      </c>
      <c r="V17" s="13">
        <f t="shared" si="5"/>
        <v>10011891457.509998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398</v>
      </c>
      <c r="Q18" s="13">
        <v>2888124000</v>
      </c>
      <c r="R18" s="13">
        <v>2454905400</v>
      </c>
      <c r="S18" s="152"/>
      <c r="T18" s="12">
        <f>D18+J18+P19</f>
        <v>55</v>
      </c>
      <c r="U18" s="13">
        <f t="shared" si="4"/>
        <v>467851000</v>
      </c>
      <c r="V18" s="13">
        <f t="shared" si="5"/>
        <v>398310850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12</v>
      </c>
      <c r="Q19" s="13">
        <v>119155000</v>
      </c>
      <c r="R19" s="13">
        <v>101281750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24742</v>
      </c>
      <c r="U22" s="109">
        <f>SUM(U4:U20)</f>
        <v>148511271573.85999</v>
      </c>
      <c r="V22" s="109">
        <f>SUM(V4:V20)</f>
        <v>125960056728.58995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3756</v>
      </c>
      <c r="Q23" s="109">
        <f>SUM(Q4:Q22)</f>
        <v>32499504693</v>
      </c>
      <c r="R23" s="109">
        <f>SUM(R4:R22)</f>
        <v>27549807384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2452</v>
      </c>
      <c r="C3" s="2">
        <v>20212363100</v>
      </c>
      <c r="D3" s="2">
        <v>17155082635</v>
      </c>
    </row>
    <row r="4" spans="1:4" x14ac:dyDescent="0.25">
      <c r="A4" s="1" t="s">
        <v>78</v>
      </c>
      <c r="B4" s="1">
        <v>1304</v>
      </c>
      <c r="C4" s="2">
        <v>12287141593</v>
      </c>
      <c r="D4" s="2">
        <v>10394724749</v>
      </c>
    </row>
    <row r="5" spans="1:4" x14ac:dyDescent="0.25">
      <c r="A5" s="141" t="s">
        <v>18</v>
      </c>
      <c r="B5" s="140">
        <f>SUM(B3:B4)</f>
        <v>3756</v>
      </c>
      <c r="C5" s="142">
        <f>SUM(C3:C4)</f>
        <v>32499504693</v>
      </c>
      <c r="D5" s="142">
        <f>SUM(D3:D4)</f>
        <v>27549807384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2023-06-30T04:42:49Z</dcterms:modified>
</cp:coreProperties>
</file>